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1. Bank Reconciliation/"/>
    </mc:Choice>
  </mc:AlternateContent>
  <xr:revisionPtr revIDLastSave="19" documentId="8_{8CCDAD5A-E56F-4FB0-B3BD-A9A2EFAF1009}" xr6:coauthVersionLast="45" xr6:coauthVersionMax="45" xr10:uidLastSave="{7DDFEECA-0ED6-4981-A57B-57F4E1ED31AA}"/>
  <bookViews>
    <workbookView xWindow="-120" yWindow="-120" windowWidth="19440" windowHeight="15000" xr2:uid="{00000000-000D-0000-FFFF-FFFF00000000}"/>
  </bookViews>
  <sheets>
    <sheet name=" January 2021" sheetId="1" r:id="rId1"/>
    <sheet name="Summary 2020 2021" sheetId="2" r:id="rId2"/>
    <sheet name="CFO Signed" sheetId="3" r:id="rId3"/>
  </sheets>
  <externalReferences>
    <externalReference r:id="rId4"/>
  </externalReferences>
  <definedNames>
    <definedName name="_xlnm.Print_Area" localSheetId="0">' January 2021'!$A$1:$I$87</definedName>
    <definedName name="_xlnm.Print_Area" localSheetId="2">'CFO Signed'!$A$1:$I$97</definedName>
    <definedName name="_xlnm.Print_Area" localSheetId="1">'Summary 2020 2021'!$A$1:$H$30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2" i="3" l="1"/>
  <c r="G90" i="3"/>
  <c r="G88" i="3"/>
  <c r="G86" i="3"/>
  <c r="G84" i="3"/>
  <c r="G82" i="3"/>
  <c r="G80" i="3"/>
  <c r="G78" i="3"/>
  <c r="G76" i="3"/>
  <c r="G74" i="3"/>
  <c r="G50" i="3"/>
  <c r="F50" i="3"/>
  <c r="E50" i="3"/>
  <c r="G47" i="3"/>
  <c r="G45" i="3"/>
  <c r="G43" i="3"/>
  <c r="G41" i="3"/>
  <c r="G39" i="3"/>
  <c r="E39" i="3"/>
  <c r="E38" i="3"/>
  <c r="F39" i="3" s="1"/>
  <c r="G36" i="3"/>
  <c r="G34" i="3"/>
  <c r="G32" i="3"/>
  <c r="G30" i="3"/>
  <c r="F21" i="3"/>
  <c r="F20" i="3"/>
  <c r="G18" i="3"/>
  <c r="G12" i="3"/>
  <c r="G14" i="3" s="1"/>
  <c r="G10" i="3"/>
  <c r="G82" i="1"/>
  <c r="G80" i="1"/>
  <c r="G78" i="1"/>
  <c r="G76" i="1"/>
  <c r="G74" i="1"/>
  <c r="G72" i="1"/>
  <c r="G70" i="1"/>
  <c r="G68" i="1"/>
  <c r="G66" i="1"/>
  <c r="G64" i="1"/>
  <c r="G50" i="1"/>
  <c r="F50" i="1"/>
  <c r="E50" i="1"/>
  <c r="G47" i="1"/>
  <c r="G45" i="1"/>
  <c r="G43" i="1"/>
  <c r="G41" i="1"/>
  <c r="G39" i="1"/>
  <c r="E39" i="1"/>
  <c r="E38" i="1"/>
  <c r="F39" i="1" s="1"/>
  <c r="G36" i="1"/>
  <c r="G34" i="1"/>
  <c r="G32" i="1"/>
  <c r="G30" i="1"/>
  <c r="G52" i="1" s="1"/>
  <c r="F21" i="1"/>
  <c r="G21" i="1" s="1"/>
  <c r="F20" i="1"/>
  <c r="G18" i="1"/>
  <c r="G12" i="1"/>
  <c r="G14" i="1" s="1"/>
  <c r="G10" i="1"/>
  <c r="G52" i="3" l="1"/>
  <c r="G53" i="3" s="1"/>
  <c r="G94" i="3"/>
  <c r="G95" i="3" s="1"/>
  <c r="G21" i="3"/>
  <c r="G23" i="3" s="1"/>
  <c r="G23" i="1"/>
  <c r="G84" i="1"/>
  <c r="G85" i="1" s="1"/>
  <c r="G53" i="1"/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<sst xmlns="http://schemas.openxmlformats.org/spreadsheetml/2006/main" count="117" uniqueCount="59">
  <si>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</si>
  <si>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</si>
  <si>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</si>
  <si>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</si>
  <si>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</si>
  <si>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</si>
  <si>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</si>
  <si>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</si>
  <si>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</si>
  <si>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</si>
  <si>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</si>
  <si>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</si>
  <si>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</si>
  <si>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</si>
  <si>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</si>
  <si>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</si>
  <si>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</si>
  <si>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</si>
  <si>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</si>
  <si>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</si>
  <si>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</si>
  <si>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</si>
  <si>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</si>
  <si>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</si>
  <si>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</si>
  <si>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</si>
  <si>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</si>
  <si>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</si>
  <si>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</si>
  <si>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</si>
  <si>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</si>
  <si>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</si>
  <si>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</si>
  <si>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</si>
  <si>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</si>
  <si>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>BANK RECONCILIATION REPORT</t>
  </si>
  <si>
    <t>RT ONTONG</t>
  </si>
  <si>
    <t>Chief Financial Officer</t>
  </si>
  <si>
    <t>01/07/2020</t>
  </si>
  <si>
    <t>2020/2021</t>
  </si>
  <si>
    <t>BANK CHARGES</t>
  </si>
  <si>
    <t>BANK RECONCILIATION AS AT 31 JANUARY 2021</t>
  </si>
  <si>
    <t>Balance as per Cash Book at 01/01/2021</t>
  </si>
  <si>
    <t>Deposits for the January 2021</t>
  </si>
  <si>
    <t>Cheques for the January 2021</t>
  </si>
  <si>
    <t>Balance as per Cash Book at 31/01/2021</t>
  </si>
  <si>
    <t>Balance as per Ledger at 31/01/2021</t>
  </si>
  <si>
    <t>Balance as per Bank Statement at 31/01/2021</t>
  </si>
  <si>
    <t>January 2021</t>
  </si>
  <si>
    <t>Adjustments to be Made for Jan 2021</t>
  </si>
  <si>
    <t>.</t>
  </si>
  <si>
    <t>RECONCILIATION OF BANK STATEMENTS AS AT 31 JANUARY 2021</t>
  </si>
  <si>
    <t>Balance as per Bank Statement at 01/01/2021</t>
  </si>
  <si>
    <t>Cheques for January 2021</t>
  </si>
  <si>
    <t>Deposits for January 2021</t>
  </si>
  <si>
    <t>Cash on Hand - 01/01/2021</t>
  </si>
  <si>
    <t>Cash on Hand - 31/01/2021</t>
  </si>
  <si>
    <t>Balance as per Bank Statements at 31/01/2021</t>
  </si>
  <si>
    <t>4 February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</si>
</sst>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6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6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6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6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6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6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254000</xdr:colOff>
      <xdr:row>108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247650</xdr:colOff>
      <xdr:row>108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222250</xdr:colOff>
      <xdr:row>108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228600</xdr:colOff>
      <xdr:row>108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234950</xdr:colOff>
      <xdr:row>108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103</xdr:row>
      <xdr:rowOff>0</xdr:rowOff>
    </xdr:from>
    <xdr:to>
      <xdr:col>12</xdr:col>
      <xdr:colOff>241300</xdr:colOff>
      <xdr:row>108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13</xdr:col>
      <xdr:colOff>19050</xdr:colOff>
      <xdr:row>108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136525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5</xdr:row>
      <xdr:rowOff>133350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133350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5</xdr:row>
      <xdr:rowOff>133350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133350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5</xdr:row>
      <xdr:rowOff>130175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5</xdr:row>
      <xdr:rowOff>133350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133350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5</xdr:row>
      <xdr:rowOff>133350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133350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5</xdr:row>
      <xdr:rowOff>133350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5</xdr:row>
      <xdr:rowOff>133350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55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55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55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5.%202020-2021/2.%20Bank%20Reconciliations/7.%20NEDBANK%20Recon%2001.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Income"/>
      <sheetName val="Expenditure"/>
    </sheetNames>
    <sheetDataSet>
      <sheetData sheetId="0"/>
      <sheetData sheetId="1">
        <row r="495">
          <cell r="F495">
            <v>-88861020.869999975</v>
          </cell>
        </row>
        <row r="500">
          <cell r="F500">
            <v>-136569.78</v>
          </cell>
        </row>
        <row r="502">
          <cell r="F502">
            <v>-136569.78</v>
          </cell>
        </row>
        <row r="504">
          <cell r="J504">
            <v>-89896875.729999989</v>
          </cell>
        </row>
      </sheetData>
      <sheetData sheetId="2">
        <row r="20">
          <cell r="J20">
            <v>-104930.11</v>
          </cell>
        </row>
      </sheetData>
      <sheetData sheetId="3">
        <row r="498">
          <cell r="F498">
            <v>93658861.170000002</v>
          </cell>
        </row>
        <row r="500">
          <cell r="T500">
            <v>93658861.179999992</v>
          </cell>
        </row>
      </sheetData>
      <sheetData sheetId="4">
        <row r="21">
          <cell r="G21">
            <v>0</v>
          </cell>
        </row>
        <row r="23">
          <cell r="J23">
            <v>0</v>
          </cell>
        </row>
      </sheetData>
      <sheetData sheetId="5">
        <row r="169">
          <cell r="H169">
            <v>-1801.5800000000042</v>
          </cell>
        </row>
        <row r="271">
          <cell r="E271">
            <v>4551188.4300000006</v>
          </cell>
        </row>
        <row r="273">
          <cell r="F273">
            <v>14538230.620000001</v>
          </cell>
          <cell r="H273">
            <v>4549386.8500000006</v>
          </cell>
        </row>
      </sheetData>
      <sheetData sheetId="6">
        <row r="44">
          <cell r="I44">
            <v>-7399.79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98">
          <cell r="F98">
            <v>14664536.870000001</v>
          </cell>
        </row>
        <row r="100">
          <cell r="G100">
            <v>14440310.550000003</v>
          </cell>
          <cell r="I100">
            <v>49525973.859999999</v>
          </cell>
        </row>
      </sheetData>
      <sheetData sheetId="10">
        <row r="50">
          <cell r="I50">
            <v>-180.1</v>
          </cell>
        </row>
      </sheetData>
      <sheetData sheetId="11">
        <row r="86">
          <cell r="F86">
            <v>1053172.1200000001</v>
          </cell>
        </row>
        <row r="198">
          <cell r="H198">
            <v>1302781.8899999999</v>
          </cell>
        </row>
      </sheetData>
      <sheetData sheetId="12"/>
      <sheetData sheetId="13">
        <row r="404">
          <cell r="F404">
            <v>93658861.170000106</v>
          </cell>
        </row>
      </sheetData>
      <sheetData sheetId="14">
        <row r="429">
          <cell r="F429">
            <v>-88861020.869999975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2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34</v>
      </c>
      <c r="D2" s="44"/>
      <c r="E2" s="44"/>
      <c r="F2" s="44"/>
      <c r="G2" s="44"/>
    </row>
    <row r="3" spans="2:8" ht="18.75" x14ac:dyDescent="0.3">
      <c r="C3" s="45" t="s">
        <v>0</v>
      </c>
      <c r="D3" s="45"/>
      <c r="E3" s="45"/>
      <c r="F3" s="45"/>
      <c r="G3" s="45"/>
    </row>
    <row r="4" spans="2:8" ht="15" customHeight="1" thickBot="1" x14ac:dyDescent="0.3">
      <c r="C4" s="46" t="s">
        <v>41</v>
      </c>
      <c r="D4" s="46"/>
      <c r="E4" s="46"/>
      <c r="F4" s="46"/>
      <c r="G4" s="46"/>
    </row>
    <row r="5" spans="2:8" ht="15" customHeight="1" x14ac:dyDescent="0.25">
      <c r="B5" s="4"/>
      <c r="C5" s="5"/>
      <c r="D5" s="5"/>
      <c r="E5" s="5"/>
      <c r="F5" s="6"/>
      <c r="G5" s="6"/>
      <c r="H5" s="7"/>
    </row>
    <row r="6" spans="2:8" ht="15" customHeight="1" x14ac:dyDescent="0.25">
      <c r="B6" s="8"/>
      <c r="C6" s="47" t="s">
        <v>1</v>
      </c>
      <c r="D6" s="47"/>
      <c r="E6" s="47"/>
      <c r="F6" s="47"/>
      <c r="G6" s="47"/>
      <c r="H6" s="9"/>
    </row>
    <row r="7" spans="2:8" ht="15" customHeight="1" x14ac:dyDescent="0.25">
      <c r="B7" s="8"/>
      <c r="H7" s="9"/>
    </row>
    <row r="8" spans="2:8" ht="15" customHeight="1" x14ac:dyDescent="0.25">
      <c r="B8" s="8"/>
      <c r="C8" s="1" t="s">
        <v>42</v>
      </c>
      <c r="G8" s="2">
        <v>135790747.57000011</v>
      </c>
      <c r="H8" s="9"/>
    </row>
    <row r="9" spans="2:8" ht="15" customHeight="1" x14ac:dyDescent="0.25">
      <c r="B9" s="8"/>
      <c r="H9" s="9"/>
    </row>
    <row r="10" spans="2:8" ht="15" customHeight="1" x14ac:dyDescent="0.25">
      <c r="B10" s="8"/>
      <c r="C10" s="1" t="s">
        <v>43</v>
      </c>
      <c r="G10" s="2">
        <f>[1]Deposits!F498</f>
        <v>93658861.170000002</v>
      </c>
      <c r="H10" s="9"/>
    </row>
    <row r="11" spans="2:8" ht="15" customHeight="1" x14ac:dyDescent="0.25">
      <c r="B11" s="8"/>
      <c r="H11" s="9"/>
    </row>
    <row r="12" spans="2:8" ht="15" customHeight="1" x14ac:dyDescent="0.25">
      <c r="B12" s="8"/>
      <c r="C12" s="1" t="s">
        <v>44</v>
      </c>
      <c r="G12" s="2">
        <f>[1]Cheques!F495</f>
        <v>-88861020.869999975</v>
      </c>
      <c r="H12" s="9"/>
    </row>
    <row r="13" spans="2:8" ht="15" customHeight="1" x14ac:dyDescent="0.25">
      <c r="B13" s="8"/>
      <c r="H13" s="9"/>
    </row>
    <row r="14" spans="2:8" ht="15" customHeight="1" thickBot="1" x14ac:dyDescent="0.3">
      <c r="B14" s="8"/>
      <c r="C14" s="1" t="s">
        <v>45</v>
      </c>
      <c r="G14" s="10">
        <f>SUM(G8:G13)</f>
        <v>140588587.87000015</v>
      </c>
      <c r="H14" s="9"/>
    </row>
    <row r="15" spans="2:8" ht="15" customHeight="1" thickTop="1" x14ac:dyDescent="0.25">
      <c r="B15" s="8"/>
      <c r="H15" s="9"/>
    </row>
    <row r="16" spans="2:8" ht="15" customHeight="1" x14ac:dyDescent="0.25">
      <c r="B16" s="8"/>
      <c r="C16" s="1" t="s">
        <v>2</v>
      </c>
      <c r="H16" s="9"/>
    </row>
    <row r="17" spans="2:8" ht="15" customHeight="1" x14ac:dyDescent="0.25">
      <c r="B17" s="8"/>
      <c r="C17" s="40">
        <v>40101012690</v>
      </c>
      <c r="D17" s="1" t="s">
        <v>3</v>
      </c>
      <c r="F17" s="2">
        <v>135790747.57000011</v>
      </c>
      <c r="H17" s="9"/>
    </row>
    <row r="18" spans="2:8" ht="15" customHeight="1" x14ac:dyDescent="0.25">
      <c r="B18" s="8"/>
      <c r="C18" s="40">
        <v>40101012690</v>
      </c>
      <c r="D18" s="1" t="s">
        <v>3</v>
      </c>
      <c r="F18" s="11">
        <v>0</v>
      </c>
      <c r="G18" s="2">
        <f>SUM(F17:F18)</f>
        <v>135790747.57000011</v>
      </c>
      <c r="H18" s="9"/>
    </row>
    <row r="19" spans="2:8" ht="15" customHeight="1" x14ac:dyDescent="0.25">
      <c r="B19" s="8"/>
      <c r="C19" s="40"/>
      <c r="H19" s="9"/>
    </row>
    <row r="20" spans="2:8" ht="15" customHeight="1" x14ac:dyDescent="0.25">
      <c r="B20" s="8"/>
      <c r="C20" s="40">
        <v>40101012691</v>
      </c>
      <c r="D20" s="1" t="s">
        <v>4</v>
      </c>
      <c r="F20" s="2">
        <f>[1]Income!F404</f>
        <v>93658861.170000106</v>
      </c>
      <c r="H20" s="9"/>
    </row>
    <row r="21" spans="2:8" ht="15" customHeight="1" x14ac:dyDescent="0.25">
      <c r="B21" s="8"/>
      <c r="C21" s="40">
        <v>40101012692</v>
      </c>
      <c r="D21" s="1" t="s">
        <v>4</v>
      </c>
      <c r="F21" s="11">
        <f>[1]Expenditure!F429</f>
        <v>-88861020.869999975</v>
      </c>
      <c r="G21" s="2">
        <f>SUM(F20:F21)</f>
        <v>4797840.3000001311</v>
      </c>
      <c r="H21" s="9"/>
    </row>
    <row r="22" spans="2:8" ht="15" customHeight="1" x14ac:dyDescent="0.25">
      <c r="B22" s="8"/>
      <c r="C22" s="40"/>
      <c r="H22" s="9"/>
    </row>
    <row r="23" spans="2:8" ht="15" customHeight="1" thickBot="1" x14ac:dyDescent="0.3">
      <c r="B23" s="8"/>
      <c r="C23" s="1" t="s">
        <v>46</v>
      </c>
      <c r="G23" s="10">
        <f>SUM(G18:G21)</f>
        <v>140588587.87000024</v>
      </c>
      <c r="H23" s="9"/>
    </row>
    <row r="24" spans="2:8" ht="15" customHeight="1" thickTop="1" x14ac:dyDescent="0.25">
      <c r="B24" s="8"/>
      <c r="H24" s="9"/>
    </row>
    <row r="25" spans="2:8" ht="15" customHeight="1" x14ac:dyDescent="0.25">
      <c r="B25" s="8"/>
      <c r="C25" s="47" t="s">
        <v>5</v>
      </c>
      <c r="D25" s="47"/>
      <c r="E25" s="47"/>
      <c r="F25" s="47"/>
      <c r="G25" s="47"/>
      <c r="H25" s="9"/>
    </row>
    <row r="26" spans="2:8" ht="15" customHeight="1" x14ac:dyDescent="0.25">
      <c r="B26" s="8"/>
      <c r="F26" s="3"/>
      <c r="G26" s="3" t="s">
        <v>6</v>
      </c>
      <c r="H26" s="9"/>
    </row>
    <row r="27" spans="2:8" ht="15" customHeight="1" x14ac:dyDescent="0.25">
      <c r="B27" s="8"/>
      <c r="H27" s="9"/>
    </row>
    <row r="28" spans="2:8" ht="15" customHeight="1" x14ac:dyDescent="0.25">
      <c r="B28" s="8"/>
      <c r="C28" s="1" t="s">
        <v>47</v>
      </c>
      <c r="G28" s="2">
        <v>94269999.409999996</v>
      </c>
      <c r="H28" s="9"/>
    </row>
    <row r="29" spans="2:8" ht="15" customHeight="1" x14ac:dyDescent="0.25">
      <c r="B29" s="8"/>
      <c r="H29" s="9"/>
    </row>
    <row r="30" spans="2:8" ht="15" customHeight="1" x14ac:dyDescent="0.25">
      <c r="B30" s="8"/>
      <c r="C30" s="1" t="s">
        <v>7</v>
      </c>
      <c r="D30" s="1" t="s">
        <v>28</v>
      </c>
      <c r="G30" s="2">
        <f>'[1]O S Deposits'!H198</f>
        <v>1302781.8899999999</v>
      </c>
      <c r="H30" s="9"/>
    </row>
    <row r="31" spans="2:8" ht="15" customHeight="1" x14ac:dyDescent="0.25">
      <c r="B31" s="8"/>
      <c r="H31" s="9"/>
    </row>
    <row r="32" spans="2:8" ht="15" customHeight="1" x14ac:dyDescent="0.25">
      <c r="B32" s="8"/>
      <c r="C32" s="1" t="s">
        <v>8</v>
      </c>
      <c r="G32" s="2">
        <f>'[1]O S Cheques'!J20</f>
        <v>-104930.11</v>
      </c>
      <c r="H32" s="9"/>
    </row>
    <row r="33" spans="2:8" ht="15" customHeight="1" x14ac:dyDescent="0.25">
      <c r="B33" s="8"/>
      <c r="H33" s="9"/>
    </row>
    <row r="34" spans="2:8" ht="15" customHeight="1" x14ac:dyDescent="0.25">
      <c r="B34" s="8"/>
      <c r="C34" s="1" t="s">
        <v>9</v>
      </c>
      <c r="G34" s="2">
        <f>'[1]Bank (-)'!I15</f>
        <v>0</v>
      </c>
      <c r="H34" s="9"/>
    </row>
    <row r="35" spans="2:8" ht="15" customHeight="1" x14ac:dyDescent="0.25">
      <c r="B35" s="8"/>
      <c r="H35" s="9"/>
    </row>
    <row r="36" spans="2:8" ht="15" customHeight="1" x14ac:dyDescent="0.25">
      <c r="B36" s="8"/>
      <c r="C36" s="1" t="s">
        <v>10</v>
      </c>
      <c r="G36" s="2">
        <f>-'[1]Bank (+)'!I15</f>
        <v>0</v>
      </c>
      <c r="H36" s="9"/>
    </row>
    <row r="37" spans="2:8" ht="15" customHeight="1" x14ac:dyDescent="0.25">
      <c r="B37" s="8"/>
      <c r="H37" s="9"/>
    </row>
    <row r="38" spans="2:8" ht="15" customHeight="1" x14ac:dyDescent="0.25">
      <c r="B38" s="8"/>
      <c r="C38" s="1" t="s">
        <v>11</v>
      </c>
      <c r="D38" s="1" t="s">
        <v>29</v>
      </c>
      <c r="E38" s="2">
        <f>-'[1]O S Direct Dep'!H169</f>
        <v>1801.5800000000042</v>
      </c>
      <c r="H38" s="9"/>
    </row>
    <row r="39" spans="2:8" ht="15" customHeight="1" x14ac:dyDescent="0.25">
      <c r="B39" s="8"/>
      <c r="D39" s="41" t="s">
        <v>48</v>
      </c>
      <c r="E39" s="2">
        <f>-'[1]O S Direct Dep'!E271</f>
        <v>-4551188.4300000006</v>
      </c>
      <c r="F39" s="2">
        <f>SUM(E38:E39)</f>
        <v>-4549386.8500000006</v>
      </c>
      <c r="G39" s="2">
        <f>-'[1]O S Direct Dep'!H273</f>
        <v>-4549386.8500000006</v>
      </c>
      <c r="H39" s="9"/>
    </row>
    <row r="40" spans="2:8" ht="15" customHeight="1" x14ac:dyDescent="0.25">
      <c r="B40" s="8"/>
      <c r="H40" s="9"/>
    </row>
    <row r="41" spans="2:8" ht="15" customHeight="1" x14ac:dyDescent="0.25">
      <c r="B41" s="8"/>
      <c r="C41" s="1" t="s">
        <v>12</v>
      </c>
      <c r="G41" s="2">
        <f>-'[1]Dupl Rec'!I44</f>
        <v>7399.79</v>
      </c>
      <c r="H41" s="9"/>
    </row>
    <row r="42" spans="2:8" ht="15" customHeight="1" x14ac:dyDescent="0.25">
      <c r="B42" s="8"/>
      <c r="H42" s="9"/>
    </row>
    <row r="43" spans="2:8" ht="15" customHeight="1" x14ac:dyDescent="0.25">
      <c r="B43" s="8"/>
      <c r="C43" s="1" t="s">
        <v>13</v>
      </c>
      <c r="G43" s="2">
        <f>'[1]R.D.'!J23</f>
        <v>0</v>
      </c>
      <c r="H43" s="9"/>
    </row>
    <row r="44" spans="2:8" ht="15" customHeight="1" x14ac:dyDescent="0.25">
      <c r="B44" s="8"/>
      <c r="H44" s="9"/>
    </row>
    <row r="45" spans="2:8" ht="15" customHeight="1" x14ac:dyDescent="0.25">
      <c r="B45" s="8"/>
      <c r="C45" s="1" t="s">
        <v>14</v>
      </c>
      <c r="G45" s="2">
        <f>'[1]Bank Other'!I100</f>
        <v>49525973.859999999</v>
      </c>
      <c r="H45" s="9"/>
    </row>
    <row r="46" spans="2:8" ht="15" customHeight="1" x14ac:dyDescent="0.25">
      <c r="B46" s="8"/>
      <c r="H46" s="9"/>
    </row>
    <row r="47" spans="2:8" ht="15" customHeight="1" x14ac:dyDescent="0.25">
      <c r="B47" s="8"/>
      <c r="C47" s="1" t="s">
        <v>15</v>
      </c>
      <c r="D47" s="1" t="s">
        <v>30</v>
      </c>
      <c r="E47" s="2"/>
      <c r="G47" s="2">
        <f>-'[1]Cash (+l-)'!I50</f>
        <v>180.1</v>
      </c>
      <c r="H47" s="9"/>
    </row>
    <row r="48" spans="2:8" ht="15" customHeight="1" x14ac:dyDescent="0.25">
      <c r="B48" s="8"/>
      <c r="H48" s="9"/>
    </row>
    <row r="49" spans="2:8" ht="15" customHeight="1" x14ac:dyDescent="0.25">
      <c r="B49" s="8"/>
      <c r="H49" s="9"/>
    </row>
    <row r="50" spans="2:8" ht="15" customHeight="1" x14ac:dyDescent="0.25">
      <c r="B50" s="8"/>
      <c r="C50" s="1" t="s">
        <v>49</v>
      </c>
      <c r="D50" t="s">
        <v>40</v>
      </c>
      <c r="E50" s="2">
        <f>[1]Cheques!F500</f>
        <v>-136569.78</v>
      </c>
      <c r="F50" s="2">
        <f>SUM(E50)</f>
        <v>-136569.78</v>
      </c>
      <c r="G50" s="2">
        <f>-[1]Cheques!F502</f>
        <v>136569.78</v>
      </c>
      <c r="H50" s="9"/>
    </row>
    <row r="51" spans="2:8" ht="15" customHeight="1" x14ac:dyDescent="0.25">
      <c r="B51" s="8"/>
      <c r="F51" s="2" t="s">
        <v>50</v>
      </c>
      <c r="H51" s="9"/>
    </row>
    <row r="52" spans="2:8" ht="15" customHeight="1" thickBot="1" x14ac:dyDescent="0.3">
      <c r="B52" s="8"/>
      <c r="C52" s="1" t="s">
        <v>45</v>
      </c>
      <c r="G52" s="10">
        <f>SUM(G28:G51)</f>
        <v>140588587.87</v>
      </c>
      <c r="H52" s="9"/>
    </row>
    <row r="53" spans="2:8" ht="15" customHeight="1" thickTop="1" x14ac:dyDescent="0.25">
      <c r="B53" s="8"/>
      <c r="G53" s="2">
        <f>G14-G52</f>
        <v>0</v>
      </c>
      <c r="H53" s="9"/>
    </row>
    <row r="54" spans="2:8" ht="15" customHeight="1" thickBot="1" x14ac:dyDescent="0.3">
      <c r="B54" s="12"/>
      <c r="C54" s="13"/>
      <c r="D54" s="13"/>
      <c r="E54" s="13"/>
      <c r="F54" s="14"/>
      <c r="G54" s="14"/>
      <c r="H54" s="15"/>
    </row>
    <row r="55" spans="2:8" ht="15" customHeight="1" x14ac:dyDescent="0.25"/>
    <row r="56" spans="2:8" ht="15" customHeight="1" x14ac:dyDescent="0.25"/>
    <row r="57" spans="2:8" ht="15" customHeight="1" x14ac:dyDescent="0.25">
      <c r="C57" s="43" t="s">
        <v>51</v>
      </c>
      <c r="D57" s="43"/>
      <c r="E57" s="43"/>
      <c r="F57" s="43"/>
      <c r="G57" s="43"/>
    </row>
    <row r="58" spans="2:8" ht="15" customHeight="1" thickBot="1" x14ac:dyDescent="0.3">
      <c r="C58" s="42"/>
      <c r="D58" s="42"/>
      <c r="E58" s="42"/>
      <c r="F58" s="3"/>
      <c r="G58" s="42"/>
    </row>
    <row r="59" spans="2:8" ht="15" customHeight="1" x14ac:dyDescent="0.25">
      <c r="B59" s="4"/>
      <c r="C59" s="5"/>
      <c r="D59" s="5"/>
      <c r="E59" s="5"/>
      <c r="F59" s="6"/>
      <c r="G59" s="5"/>
      <c r="H59" s="7"/>
    </row>
    <row r="60" spans="2:8" ht="15" customHeight="1" x14ac:dyDescent="0.25">
      <c r="B60" s="8"/>
      <c r="F60" s="3"/>
      <c r="G60" s="42" t="s">
        <v>6</v>
      </c>
      <c r="H60" s="9"/>
    </row>
    <row r="61" spans="2:8" ht="15" customHeight="1" x14ac:dyDescent="0.25">
      <c r="B61" s="8"/>
      <c r="G61" s="1"/>
      <c r="H61" s="9"/>
    </row>
    <row r="62" spans="2:8" ht="15" customHeight="1" x14ac:dyDescent="0.25">
      <c r="B62" s="8"/>
      <c r="C62" s="1" t="s">
        <v>52</v>
      </c>
      <c r="G62" s="2">
        <v>100968892.23999999</v>
      </c>
      <c r="H62" s="9"/>
    </row>
    <row r="63" spans="2:8" ht="15" customHeight="1" x14ac:dyDescent="0.25">
      <c r="B63" s="8"/>
      <c r="G63" s="1"/>
      <c r="H63" s="9"/>
    </row>
    <row r="64" spans="2:8" ht="15" customHeight="1" x14ac:dyDescent="0.25">
      <c r="B64" s="8"/>
      <c r="C64" s="1" t="s">
        <v>53</v>
      </c>
      <c r="G64" s="2">
        <f>[1]Cheques!J504</f>
        <v>-89896875.729999989</v>
      </c>
      <c r="H64" s="9"/>
    </row>
    <row r="65" spans="2:8" ht="15" customHeight="1" x14ac:dyDescent="0.25">
      <c r="B65" s="8"/>
      <c r="G65" s="1"/>
      <c r="H65" s="9"/>
    </row>
    <row r="66" spans="2:8" ht="15" customHeight="1" x14ac:dyDescent="0.25">
      <c r="B66" s="8"/>
      <c r="C66" s="1" t="s">
        <v>54</v>
      </c>
      <c r="G66" s="2">
        <f>[1]Deposits!T500</f>
        <v>93658861.179999992</v>
      </c>
      <c r="H66" s="9"/>
    </row>
    <row r="67" spans="2:8" ht="15" customHeight="1" x14ac:dyDescent="0.25">
      <c r="B67" s="8"/>
      <c r="G67" s="1"/>
      <c r="H67" s="9"/>
    </row>
    <row r="68" spans="2:8" ht="15" customHeight="1" x14ac:dyDescent="0.25">
      <c r="B68" s="8"/>
      <c r="C68" s="1" t="s">
        <v>16</v>
      </c>
      <c r="G68" s="2">
        <f>-'[1]Bank Other'!F98</f>
        <v>-14664536.870000001</v>
      </c>
      <c r="H68" s="9"/>
    </row>
    <row r="69" spans="2:8" ht="15" customHeight="1" x14ac:dyDescent="0.25">
      <c r="B69" s="8"/>
      <c r="H69" s="9"/>
    </row>
    <row r="70" spans="2:8" ht="15" customHeight="1" x14ac:dyDescent="0.25">
      <c r="B70" s="8"/>
      <c r="C70" s="1" t="s">
        <v>17</v>
      </c>
      <c r="G70" s="2">
        <f>'[1]Bank Other'!G100</f>
        <v>14440310.550000003</v>
      </c>
      <c r="H70" s="9"/>
    </row>
    <row r="71" spans="2:8" ht="15" customHeight="1" x14ac:dyDescent="0.25">
      <c r="B71" s="8"/>
      <c r="G71" s="1"/>
      <c r="H71" s="9"/>
    </row>
    <row r="72" spans="2:8" ht="15" customHeight="1" x14ac:dyDescent="0.25">
      <c r="B72" s="8"/>
      <c r="C72" s="1" t="s">
        <v>31</v>
      </c>
      <c r="G72" s="2">
        <f>-'[1]O S Direct Dep'!F273</f>
        <v>-14538230.620000001</v>
      </c>
      <c r="H72" s="9"/>
    </row>
    <row r="73" spans="2:8" ht="15" customHeight="1" x14ac:dyDescent="0.25">
      <c r="B73" s="8"/>
      <c r="G73" s="1"/>
      <c r="H73" s="9"/>
    </row>
    <row r="74" spans="2:8" ht="15" customHeight="1" x14ac:dyDescent="0.25">
      <c r="B74" s="8"/>
      <c r="C74" s="1" t="s">
        <v>18</v>
      </c>
      <c r="G74" s="2">
        <f>'[1]O S Direct Dep'!E271</f>
        <v>4551188.4300000006</v>
      </c>
      <c r="H74" s="9"/>
    </row>
    <row r="75" spans="2:8" ht="15" customHeight="1" x14ac:dyDescent="0.25">
      <c r="B75" s="8"/>
      <c r="G75" s="1"/>
      <c r="H75" s="9"/>
    </row>
    <row r="76" spans="2:8" ht="15" customHeight="1" x14ac:dyDescent="0.25">
      <c r="B76" s="8"/>
      <c r="C76" s="1" t="s">
        <v>32</v>
      </c>
      <c r="G76" s="2">
        <f>'[1]Bank (-)'!G7</f>
        <v>0</v>
      </c>
      <c r="H76" s="9"/>
    </row>
    <row r="77" spans="2:8" ht="15" customHeight="1" x14ac:dyDescent="0.25">
      <c r="B77" s="8"/>
      <c r="G77" s="1"/>
      <c r="H77" s="9"/>
    </row>
    <row r="78" spans="2:8" ht="15" customHeight="1" x14ac:dyDescent="0.25">
      <c r="B78" s="8"/>
      <c r="C78" s="1" t="s">
        <v>19</v>
      </c>
      <c r="G78" s="2">
        <f>-'[1]R.D.'!G21</f>
        <v>0</v>
      </c>
      <c r="H78" s="9"/>
    </row>
    <row r="79" spans="2:8" ht="15" customHeight="1" x14ac:dyDescent="0.25">
      <c r="B79" s="8"/>
      <c r="G79" s="1"/>
      <c r="H79" s="9"/>
    </row>
    <row r="80" spans="2:8" ht="15" customHeight="1" x14ac:dyDescent="0.25">
      <c r="B80" s="8"/>
      <c r="C80" s="1" t="s">
        <v>55</v>
      </c>
      <c r="G80" s="2">
        <f>'[1]O S Deposits'!F86</f>
        <v>1053172.1200000001</v>
      </c>
      <c r="H80" s="9"/>
    </row>
    <row r="81" spans="2:8" ht="15" customHeight="1" x14ac:dyDescent="0.25">
      <c r="B81" s="8"/>
      <c r="G81" s="1"/>
      <c r="H81" s="9"/>
    </row>
    <row r="82" spans="2:8" ht="15" customHeight="1" x14ac:dyDescent="0.25">
      <c r="B82" s="8"/>
      <c r="C82" s="1" t="s">
        <v>56</v>
      </c>
      <c r="G82" s="2">
        <f>-'[1]O S Deposits'!H198</f>
        <v>-1302781.8899999999</v>
      </c>
      <c r="H82" s="9"/>
    </row>
    <row r="83" spans="2:8" ht="15" customHeight="1" x14ac:dyDescent="0.25">
      <c r="B83" s="8"/>
      <c r="G83" s="1"/>
      <c r="H83" s="9"/>
    </row>
    <row r="84" spans="2:8" ht="15" customHeight="1" thickBot="1" x14ac:dyDescent="0.3">
      <c r="B84" s="8"/>
      <c r="C84" s="1" t="s">
        <v>57</v>
      </c>
      <c r="D84" s="2"/>
      <c r="E84" s="2"/>
      <c r="G84" s="10">
        <f>SUM(G62:G82)</f>
        <v>94269999.409999996</v>
      </c>
      <c r="H84" s="9"/>
    </row>
    <row r="85" spans="2:8" ht="15" customHeight="1" thickTop="1" x14ac:dyDescent="0.25">
      <c r="B85" s="8"/>
      <c r="G85" s="2">
        <f>G28-G84</f>
        <v>0</v>
      </c>
      <c r="H85" s="9"/>
    </row>
    <row r="86" spans="2:8" ht="15" customHeight="1" thickBot="1" x14ac:dyDescent="0.3">
      <c r="B86" s="12"/>
      <c r="C86" s="13"/>
      <c r="D86" s="13"/>
      <c r="E86" s="13"/>
      <c r="F86" s="14"/>
      <c r="G86" s="13"/>
      <c r="H86" s="15"/>
    </row>
    <row r="87" spans="2:8" ht="15" customHeight="1" x14ac:dyDescent="0.25">
      <c r="F87" s="1"/>
      <c r="G87" s="1"/>
    </row>
    <row r="88" spans="2:8" ht="15" customHeight="1" x14ac:dyDescent="0.25">
      <c r="F88" s="1"/>
      <c r="G88" s="1"/>
    </row>
    <row r="91" spans="2:8" x14ac:dyDescent="0.25">
      <c r="F91" s="1"/>
      <c r="G91" s="1"/>
    </row>
    <row r="92" spans="2:8" x14ac:dyDescent="0.25">
      <c r="F92" s="1"/>
      <c r="G92" s="1"/>
    </row>
  </sheetData>
  <mergeCells count="6">
    <mergeCell ref="C57:G57"/>
    <mergeCell ref="C2:G2"/>
    <mergeCell ref="C3:G3"/>
    <mergeCell ref="C4:G4"/>
    <mergeCell ref="C6:G6"/>
    <mergeCell ref="C25:G25"/>
  </mergeCells>
  <phoneticPr fontId="0" type="noConversion"/>
  <conditionalFormatting sqref="F85:G85">
    <cfRule type="cellIs" dxfId="5" priority="1" stopIfTrue="1" operator="between">
      <formula>-0.001</formula>
      <formula>0.001</formula>
    </cfRule>
  </conditionalFormatting>
  <conditionalFormatting sqref="F53:G53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 alignWithMargins="0"/>
  <rowBreaks count="1" manualBreakCount="1">
    <brk id="55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1" sqref="B21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35</v>
      </c>
      <c r="B1" s="49"/>
      <c r="C1" s="49"/>
      <c r="D1" s="49" t="s">
        <v>39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38</v>
      </c>
      <c r="D5" s="39">
        <v>146706375.03999999</v>
      </c>
      <c r="E5" s="25"/>
      <c r="F5" s="25"/>
      <c r="G5" s="25"/>
      <c r="H5" s="37">
        <v>148605539.91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44013</v>
      </c>
      <c r="B7" s="36">
        <v>-179373298.17000002</v>
      </c>
      <c r="C7" s="36">
        <v>156512248.76000005</v>
      </c>
      <c r="D7" s="36">
        <f>D5+B7+C7</f>
        <v>123845325.63000003</v>
      </c>
      <c r="E7" s="36">
        <v>424840.13</v>
      </c>
      <c r="F7" s="36">
        <f>-D7-E7-G7+H7</f>
        <v>-16153357.970000029</v>
      </c>
      <c r="G7" s="36">
        <v>7123411.5300000003</v>
      </c>
      <c r="H7" s="37">
        <v>115240219.31999999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44044</v>
      </c>
      <c r="B9" s="36">
        <v>-132124787.50000006</v>
      </c>
      <c r="C9" s="36">
        <v>134174541.42999999</v>
      </c>
      <c r="D9" s="36">
        <f>D7+B9+C9</f>
        <v>125895079.55999996</v>
      </c>
      <c r="E9" s="36">
        <v>458759.86</v>
      </c>
      <c r="F9" s="36">
        <f>-D9-E9-G9+H9</f>
        <v>-30376667.959999949</v>
      </c>
      <c r="G9" s="36">
        <v>10286953.01</v>
      </c>
      <c r="H9" s="37">
        <v>106264124.47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44075</v>
      </c>
      <c r="B11" s="36">
        <v>-106104099.11999999</v>
      </c>
      <c r="C11" s="36">
        <v>130934674.05000001</v>
      </c>
      <c r="D11" s="36">
        <f>D9+B11+C11</f>
        <v>150725654.48999998</v>
      </c>
      <c r="E11" s="36">
        <v>0</v>
      </c>
      <c r="F11" s="36">
        <f>-D11-E11-G11+H11</f>
        <v>-45495525.289999977</v>
      </c>
      <c r="G11" s="36">
        <v>3765213.04</v>
      </c>
      <c r="H11" s="37">
        <v>108995342.23999999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44105</v>
      </c>
      <c r="B13" s="36">
        <v>-98585271.879999995</v>
      </c>
      <c r="C13" s="36">
        <v>101777729.11000001</v>
      </c>
      <c r="D13" s="36">
        <f>D11+B13+C13</f>
        <v>153918111.72</v>
      </c>
      <c r="E13" s="36">
        <v>68069.19</v>
      </c>
      <c r="F13" s="36">
        <f>-D13-E13-G13+H13</f>
        <v>-59802926.360000014</v>
      </c>
      <c r="G13" s="36">
        <v>3223313.77</v>
      </c>
      <c r="H13" s="37">
        <v>97406568.319999993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44136</v>
      </c>
      <c r="B15" s="36">
        <v>-125003580.65000001</v>
      </c>
      <c r="C15" s="36">
        <v>107531101.84999999</v>
      </c>
      <c r="D15" s="36">
        <f>D13+B15+C15</f>
        <v>136445632.91999999</v>
      </c>
      <c r="E15" s="36">
        <v>237465.18</v>
      </c>
      <c r="F15" s="36">
        <f>-D15-E15-G15+H15</f>
        <v>-62035303.650000006</v>
      </c>
      <c r="G15" s="36">
        <v>5672956.7400000002</v>
      </c>
      <c r="H15" s="37">
        <v>80320751.189999998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44166</v>
      </c>
      <c r="B17" s="36">
        <v>-164823568.04999989</v>
      </c>
      <c r="C17" s="36">
        <v>164168682.70000002</v>
      </c>
      <c r="D17" s="36">
        <f>D15+B17+C17</f>
        <v>135790747.57000011</v>
      </c>
      <c r="E17" s="36">
        <v>1148874.67</v>
      </c>
      <c r="F17" s="36">
        <f>-D17-E17-G17+H17</f>
        <v>-50507159.040000096</v>
      </c>
      <c r="G17" s="36">
        <v>14536429.039999999</v>
      </c>
      <c r="H17" s="37">
        <v>100968892.23999999</v>
      </c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44197</v>
      </c>
      <c r="B19" s="36">
        <v>-88861020.869999975</v>
      </c>
      <c r="C19" s="36">
        <v>93658861.170000002</v>
      </c>
      <c r="D19" s="36">
        <f>D17+B19+C19</f>
        <v>140588587.87000012</v>
      </c>
      <c r="E19" s="36">
        <v>104930.11</v>
      </c>
      <c r="F19" s="36">
        <f>-D19-E19-G19+H19</f>
        <v>-50972905.420000136</v>
      </c>
      <c r="G19" s="36">
        <v>4549386.8499999996</v>
      </c>
      <c r="H19" s="37">
        <v>94269999.409999996</v>
      </c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44228</v>
      </c>
      <c r="B21" s="36"/>
      <c r="C21" s="36"/>
      <c r="D21" s="36">
        <f>D19+B21+C21</f>
        <v>140588587.87000012</v>
      </c>
      <c r="E21" s="36"/>
      <c r="F21" s="36">
        <f>-D21-E21-G21+H21</f>
        <v>-140588587.87000012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44256</v>
      </c>
      <c r="B23" s="36"/>
      <c r="C23" s="36"/>
      <c r="D23" s="36">
        <f>D21+B23+C23</f>
        <v>140588587.87000012</v>
      </c>
      <c r="E23" s="36"/>
      <c r="F23" s="36">
        <f>-D23-E23-G23+H23</f>
        <v>-140588587.87000012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44287</v>
      </c>
      <c r="B25" s="36"/>
      <c r="C25" s="36"/>
      <c r="D25" s="36">
        <f>D23+B25+C25</f>
        <v>140588587.87000012</v>
      </c>
      <c r="E25" s="36"/>
      <c r="F25" s="36">
        <f>-D25-E25-G25+H25</f>
        <v>-140588587.87000012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44317</v>
      </c>
      <c r="B27" s="36"/>
      <c r="C27" s="36"/>
      <c r="D27" s="36">
        <f>D25+B27+C27</f>
        <v>140588587.87000012</v>
      </c>
      <c r="E27" s="36"/>
      <c r="F27" s="36">
        <f>-D27-E27-G27+H27</f>
        <v>-140588587.87000012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44348</v>
      </c>
      <c r="B29" s="36"/>
      <c r="C29" s="36"/>
      <c r="D29" s="36">
        <f>D27+B29+C29</f>
        <v>140588587.87000012</v>
      </c>
      <c r="E29" s="36"/>
      <c r="F29" s="36">
        <f>-D29-E29-G29+H29</f>
        <v>-140588587.87000012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L102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18.75" customHeight="1" x14ac:dyDescent="0.25">
      <c r="C2" s="44" t="s">
        <v>34</v>
      </c>
      <c r="D2" s="44"/>
      <c r="E2" s="44"/>
      <c r="F2" s="44"/>
      <c r="G2" s="44"/>
    </row>
    <row r="3" spans="2:11" ht="18.75" customHeight="1" x14ac:dyDescent="0.3">
      <c r="C3" s="45" t="s">
        <v>0</v>
      </c>
      <c r="D3" s="45"/>
      <c r="E3" s="45"/>
      <c r="F3" s="45"/>
      <c r="G3" s="45"/>
      <c r="K3" s="1"/>
    </row>
    <row r="4" spans="2:11" ht="15" customHeight="1" thickBot="1" x14ac:dyDescent="0.3">
      <c r="C4" s="46" t="s">
        <v>41</v>
      </c>
      <c r="D4" s="46"/>
      <c r="E4" s="46"/>
      <c r="F4" s="46"/>
      <c r="G4" s="46"/>
      <c r="K4" s="1"/>
    </row>
    <row r="5" spans="2:11" ht="15" customHeight="1" x14ac:dyDescent="0.25">
      <c r="B5" s="4"/>
      <c r="C5" s="5"/>
      <c r="D5" s="5"/>
      <c r="E5" s="5"/>
      <c r="F5" s="6"/>
      <c r="G5" s="6"/>
      <c r="H5" s="7"/>
      <c r="K5" s="1"/>
    </row>
    <row r="6" spans="2:11" ht="15" customHeight="1" x14ac:dyDescent="0.25">
      <c r="B6" s="8"/>
      <c r="C6" s="47" t="s">
        <v>1</v>
      </c>
      <c r="D6" s="47"/>
      <c r="E6" s="47"/>
      <c r="F6" s="47"/>
      <c r="G6" s="47"/>
      <c r="H6" s="9"/>
      <c r="K6" s="1"/>
    </row>
    <row r="7" spans="2:11" ht="15" customHeight="1" x14ac:dyDescent="0.25">
      <c r="B7" s="8"/>
      <c r="H7" s="9"/>
      <c r="K7" s="1"/>
    </row>
    <row r="8" spans="2:11" ht="15" customHeight="1" x14ac:dyDescent="0.25">
      <c r="B8" s="8"/>
      <c r="C8" s="1" t="s">
        <v>42</v>
      </c>
      <c r="G8" s="2">
        <v>135790747.57000011</v>
      </c>
      <c r="H8" s="9"/>
      <c r="K8" s="1"/>
    </row>
    <row r="9" spans="2:11" ht="15" customHeight="1" x14ac:dyDescent="0.25">
      <c r="B9" s="8"/>
      <c r="H9" s="9"/>
      <c r="K9" s="1"/>
    </row>
    <row r="10" spans="2:11" ht="15" customHeight="1" x14ac:dyDescent="0.25">
      <c r="B10" s="8"/>
      <c r="C10" s="1" t="s">
        <v>43</v>
      </c>
      <c r="G10" s="2">
        <f>[1]Deposits!F498</f>
        <v>93658861.170000002</v>
      </c>
      <c r="H10" s="9"/>
      <c r="K10" s="1"/>
    </row>
    <row r="11" spans="2:11" ht="15" customHeight="1" x14ac:dyDescent="0.25">
      <c r="B11" s="8"/>
      <c r="H11" s="9"/>
      <c r="K11" s="1"/>
    </row>
    <row r="12" spans="2:11" ht="15" customHeight="1" x14ac:dyDescent="0.25">
      <c r="B12" s="8"/>
      <c r="C12" s="1" t="s">
        <v>44</v>
      </c>
      <c r="G12" s="2">
        <f>[1]Cheques!F495</f>
        <v>-88861020.869999975</v>
      </c>
      <c r="H12" s="9"/>
      <c r="K12" s="1"/>
    </row>
    <row r="13" spans="2:11" ht="15" customHeight="1" x14ac:dyDescent="0.25">
      <c r="B13" s="8"/>
      <c r="H13" s="9"/>
      <c r="K13" s="1"/>
    </row>
    <row r="14" spans="2:11" ht="15" customHeight="1" thickBot="1" x14ac:dyDescent="0.3">
      <c r="B14" s="8"/>
      <c r="C14" s="1" t="s">
        <v>45</v>
      </c>
      <c r="G14" s="10">
        <f>SUM(G8:G13)</f>
        <v>140588587.87000015</v>
      </c>
      <c r="H14" s="9"/>
      <c r="K14" s="1"/>
    </row>
    <row r="15" spans="2:11" ht="15" customHeight="1" thickTop="1" x14ac:dyDescent="0.25">
      <c r="B15" s="8"/>
      <c r="H15" s="9"/>
      <c r="K15" s="1"/>
    </row>
    <row r="16" spans="2:11" ht="15" customHeight="1" x14ac:dyDescent="0.25">
      <c r="B16" s="8"/>
      <c r="C16" s="1" t="s">
        <v>2</v>
      </c>
      <c r="H16" s="9"/>
      <c r="K16" s="1"/>
    </row>
    <row r="17" spans="2:11" ht="15" customHeight="1" x14ac:dyDescent="0.25">
      <c r="B17" s="8"/>
      <c r="C17" s="40">
        <v>40101012690</v>
      </c>
      <c r="D17" s="1" t="s">
        <v>3</v>
      </c>
      <c r="F17" s="2">
        <v>135790747.57000011</v>
      </c>
      <c r="H17" s="9"/>
      <c r="K17" s="1"/>
    </row>
    <row r="18" spans="2:11" ht="15" customHeight="1" x14ac:dyDescent="0.25">
      <c r="B18" s="8"/>
      <c r="C18" s="40">
        <v>40101012690</v>
      </c>
      <c r="D18" s="1" t="s">
        <v>3</v>
      </c>
      <c r="F18" s="11">
        <v>0</v>
      </c>
      <c r="G18" s="2">
        <f>SUM(F17:F18)</f>
        <v>135790747.57000011</v>
      </c>
      <c r="H18" s="9"/>
      <c r="K18" s="1"/>
    </row>
    <row r="19" spans="2:11" ht="15" customHeight="1" x14ac:dyDescent="0.25">
      <c r="B19" s="8"/>
      <c r="C19" s="40"/>
      <c r="H19" s="9"/>
      <c r="K19" s="1"/>
    </row>
    <row r="20" spans="2:11" ht="15" customHeight="1" x14ac:dyDescent="0.25">
      <c r="B20" s="8"/>
      <c r="C20" s="40">
        <v>40101012691</v>
      </c>
      <c r="D20" s="1" t="s">
        <v>4</v>
      </c>
      <c r="F20" s="2">
        <f>[1]Income!F404</f>
        <v>93658861.170000106</v>
      </c>
      <c r="H20" s="9"/>
      <c r="K20" s="1"/>
    </row>
    <row r="21" spans="2:11" ht="15" customHeight="1" x14ac:dyDescent="0.25">
      <c r="B21" s="8"/>
      <c r="C21" s="40">
        <v>40101012692</v>
      </c>
      <c r="D21" s="1" t="s">
        <v>4</v>
      </c>
      <c r="F21" s="11">
        <f>[1]Expenditure!F429</f>
        <v>-88861020.869999975</v>
      </c>
      <c r="G21" s="2">
        <f>SUM(F20:F21)</f>
        <v>4797840.3000001311</v>
      </c>
      <c r="H21" s="9"/>
      <c r="K21" s="1"/>
    </row>
    <row r="22" spans="2:11" ht="15" customHeight="1" x14ac:dyDescent="0.25">
      <c r="B22" s="8"/>
      <c r="C22" s="40"/>
      <c r="H22" s="9"/>
      <c r="K22" s="1"/>
    </row>
    <row r="23" spans="2:11" ht="15" customHeight="1" thickBot="1" x14ac:dyDescent="0.3">
      <c r="B23" s="8"/>
      <c r="C23" s="1" t="s">
        <v>46</v>
      </c>
      <c r="G23" s="10">
        <f>SUM(G18:G21)</f>
        <v>140588587.87000024</v>
      </c>
      <c r="H23" s="9"/>
      <c r="K23" s="1"/>
    </row>
    <row r="24" spans="2:11" ht="15" customHeight="1" thickTop="1" x14ac:dyDescent="0.25">
      <c r="B24" s="8"/>
      <c r="H24" s="9"/>
      <c r="K24" s="1"/>
    </row>
    <row r="25" spans="2:11" ht="15" customHeight="1" x14ac:dyDescent="0.25">
      <c r="B25" s="8"/>
      <c r="C25" s="47" t="s">
        <v>5</v>
      </c>
      <c r="D25" s="47"/>
      <c r="E25" s="47"/>
      <c r="F25" s="47"/>
      <c r="G25" s="47"/>
      <c r="H25" s="9"/>
      <c r="K25" s="1"/>
    </row>
    <row r="26" spans="2:11" ht="15" customHeight="1" x14ac:dyDescent="0.25">
      <c r="B26" s="8"/>
      <c r="F26" s="3"/>
      <c r="G26" s="3" t="s">
        <v>6</v>
      </c>
      <c r="H26" s="9"/>
      <c r="K26" s="1"/>
    </row>
    <row r="27" spans="2:11" ht="15" customHeight="1" x14ac:dyDescent="0.25">
      <c r="B27" s="8"/>
      <c r="H27" s="9"/>
      <c r="K27" s="1"/>
    </row>
    <row r="28" spans="2:11" ht="15" customHeight="1" x14ac:dyDescent="0.25">
      <c r="B28" s="8"/>
      <c r="C28" s="1" t="s">
        <v>47</v>
      </c>
      <c r="G28" s="2">
        <v>94269999.409999996</v>
      </c>
      <c r="H28" s="9"/>
      <c r="K28" s="1"/>
    </row>
    <row r="29" spans="2:11" ht="15" customHeight="1" x14ac:dyDescent="0.25">
      <c r="B29" s="8"/>
      <c r="H29" s="9"/>
      <c r="K29" s="1"/>
    </row>
    <row r="30" spans="2:11" ht="15" customHeight="1" x14ac:dyDescent="0.25">
      <c r="B30" s="8"/>
      <c r="C30" s="1" t="s">
        <v>7</v>
      </c>
      <c r="D30" s="1" t="s">
        <v>28</v>
      </c>
      <c r="G30" s="2">
        <f>'[1]O S Deposits'!H198</f>
        <v>1302781.8899999999</v>
      </c>
      <c r="H30" s="9"/>
      <c r="K30" s="1"/>
    </row>
    <row r="31" spans="2:11" ht="15" customHeight="1" x14ac:dyDescent="0.25">
      <c r="B31" s="8"/>
      <c r="H31" s="9"/>
      <c r="K31" s="1"/>
    </row>
    <row r="32" spans="2:11" ht="15" customHeight="1" x14ac:dyDescent="0.25">
      <c r="B32" s="8"/>
      <c r="C32" s="1" t="s">
        <v>8</v>
      </c>
      <c r="G32" s="2">
        <f>'[1]O S Cheques'!J20</f>
        <v>-104930.11</v>
      </c>
      <c r="H32" s="9"/>
      <c r="K32" s="1"/>
    </row>
    <row r="33" spans="2:11" ht="15" customHeight="1" x14ac:dyDescent="0.25">
      <c r="B33" s="8"/>
      <c r="H33" s="9"/>
      <c r="K33" s="1"/>
    </row>
    <row r="34" spans="2:11" ht="15" customHeight="1" x14ac:dyDescent="0.25">
      <c r="B34" s="8"/>
      <c r="C34" s="1" t="s">
        <v>9</v>
      </c>
      <c r="G34" s="2">
        <f>'[1]Bank (-)'!I15</f>
        <v>0</v>
      </c>
      <c r="H34" s="9"/>
      <c r="K34" s="1"/>
    </row>
    <row r="35" spans="2:11" ht="15" customHeight="1" x14ac:dyDescent="0.25">
      <c r="B35" s="8"/>
      <c r="H35" s="9"/>
      <c r="K35" s="1"/>
    </row>
    <row r="36" spans="2:11" ht="15" customHeight="1" x14ac:dyDescent="0.25">
      <c r="B36" s="8"/>
      <c r="C36" s="1" t="s">
        <v>10</v>
      </c>
      <c r="G36" s="2">
        <f>-'[1]Bank (+)'!I15</f>
        <v>0</v>
      </c>
      <c r="H36" s="9"/>
      <c r="K36" s="1"/>
    </row>
    <row r="37" spans="2:11" ht="15" customHeight="1" x14ac:dyDescent="0.25">
      <c r="B37" s="8"/>
      <c r="H37" s="9"/>
      <c r="K37" s="1"/>
    </row>
    <row r="38" spans="2:11" ht="15" customHeight="1" x14ac:dyDescent="0.25">
      <c r="B38" s="8"/>
      <c r="C38" s="1" t="s">
        <v>11</v>
      </c>
      <c r="D38" s="1" t="s">
        <v>29</v>
      </c>
      <c r="E38" s="2">
        <f>-'[1]O S Direct Dep'!H169</f>
        <v>1801.5800000000042</v>
      </c>
      <c r="H38" s="9"/>
      <c r="K38" s="1"/>
    </row>
    <row r="39" spans="2:11" ht="15" customHeight="1" x14ac:dyDescent="0.25">
      <c r="B39" s="8"/>
      <c r="D39" s="41" t="s">
        <v>48</v>
      </c>
      <c r="E39" s="2">
        <f>-'[1]O S Direct Dep'!E271</f>
        <v>-4551188.4300000006</v>
      </c>
      <c r="F39" s="2">
        <f>SUM(E38:E39)</f>
        <v>-4549386.8500000006</v>
      </c>
      <c r="G39" s="2">
        <f>-'[1]O S Direct Dep'!H273</f>
        <v>-4549386.8500000006</v>
      </c>
      <c r="H39" s="9"/>
      <c r="K39" s="1"/>
    </row>
    <row r="40" spans="2:11" ht="15" customHeight="1" x14ac:dyDescent="0.25">
      <c r="B40" s="8"/>
      <c r="H40" s="9"/>
      <c r="K40" s="1"/>
    </row>
    <row r="41" spans="2:11" ht="15" customHeight="1" x14ac:dyDescent="0.25">
      <c r="B41" s="8"/>
      <c r="C41" s="1" t="s">
        <v>12</v>
      </c>
      <c r="G41" s="2">
        <f>-'[1]Dupl Rec'!I44</f>
        <v>7399.79</v>
      </c>
      <c r="H41" s="9"/>
      <c r="K41" s="1"/>
    </row>
    <row r="42" spans="2:11" ht="15" customHeight="1" x14ac:dyDescent="0.25">
      <c r="B42" s="8"/>
      <c r="H42" s="9"/>
      <c r="K42" s="1"/>
    </row>
    <row r="43" spans="2:11" ht="15" customHeight="1" x14ac:dyDescent="0.25">
      <c r="B43" s="8"/>
      <c r="C43" s="1" t="s">
        <v>13</v>
      </c>
      <c r="G43" s="2">
        <f>'[1]R.D.'!J23</f>
        <v>0</v>
      </c>
      <c r="H43" s="9"/>
      <c r="K43" s="1"/>
    </row>
    <row r="44" spans="2:11" ht="15" customHeight="1" x14ac:dyDescent="0.25">
      <c r="B44" s="8"/>
      <c r="H44" s="9"/>
      <c r="K44" s="1"/>
    </row>
    <row r="45" spans="2:11" ht="15" customHeight="1" x14ac:dyDescent="0.25">
      <c r="B45" s="8"/>
      <c r="C45" s="1" t="s">
        <v>14</v>
      </c>
      <c r="G45" s="2">
        <f>'[1]Bank Other'!I100</f>
        <v>49525973.859999999</v>
      </c>
      <c r="H45" s="9"/>
      <c r="K45" s="1"/>
    </row>
    <row r="46" spans="2:11" ht="15" customHeight="1" x14ac:dyDescent="0.25">
      <c r="B46" s="8"/>
      <c r="H46" s="9"/>
      <c r="K46" s="1"/>
    </row>
    <row r="47" spans="2:11" ht="15" customHeight="1" x14ac:dyDescent="0.25">
      <c r="B47" s="8"/>
      <c r="C47" s="1" t="s">
        <v>15</v>
      </c>
      <c r="D47" s="1" t="s">
        <v>30</v>
      </c>
      <c r="E47" s="2"/>
      <c r="G47" s="2">
        <f>-'[1]Cash (+l-)'!I50</f>
        <v>180.1</v>
      </c>
      <c r="H47" s="9"/>
      <c r="K47" s="1"/>
    </row>
    <row r="48" spans="2:11" ht="15" customHeight="1" x14ac:dyDescent="0.25">
      <c r="B48" s="8"/>
      <c r="H48" s="9"/>
      <c r="K48" s="1"/>
    </row>
    <row r="49" spans="2:12" ht="15" customHeight="1" x14ac:dyDescent="0.25">
      <c r="B49" s="8"/>
      <c r="H49" s="9"/>
      <c r="K49" s="1"/>
    </row>
    <row r="50" spans="2:12" ht="15" customHeight="1" x14ac:dyDescent="0.25">
      <c r="B50" s="8"/>
      <c r="C50" s="1" t="s">
        <v>49</v>
      </c>
      <c r="D50" t="s">
        <v>40</v>
      </c>
      <c r="E50" s="2">
        <f>[1]Cheques!F500</f>
        <v>-136569.78</v>
      </c>
      <c r="F50" s="2">
        <f>SUM(E50)</f>
        <v>-136569.78</v>
      </c>
      <c r="G50" s="2">
        <f>-[1]Cheques!F502</f>
        <v>136569.78</v>
      </c>
      <c r="H50" s="9"/>
    </row>
    <row r="51" spans="2:12" ht="15" customHeight="1" x14ac:dyDescent="0.25">
      <c r="B51" s="8"/>
      <c r="F51" s="2" t="s">
        <v>50</v>
      </c>
      <c r="H51" s="9"/>
    </row>
    <row r="52" spans="2:12" ht="15" customHeight="1" thickBot="1" x14ac:dyDescent="0.3">
      <c r="B52" s="8"/>
      <c r="C52" s="1" t="s">
        <v>45</v>
      </c>
      <c r="G52" s="10">
        <f>SUM(G28:G51)</f>
        <v>140588587.87</v>
      </c>
      <c r="H52" s="9"/>
    </row>
    <row r="53" spans="2:12" ht="15" customHeight="1" thickTop="1" x14ac:dyDescent="0.25">
      <c r="B53" s="8"/>
      <c r="G53" s="2">
        <f>G14-G52</f>
        <v>0</v>
      </c>
      <c r="H53" s="9"/>
    </row>
    <row r="54" spans="2:12" ht="15" customHeight="1" thickBot="1" x14ac:dyDescent="0.3">
      <c r="B54" s="12"/>
      <c r="C54" s="13"/>
      <c r="D54" s="13"/>
      <c r="E54" s="13"/>
      <c r="F54" s="14"/>
      <c r="G54" s="14"/>
      <c r="H54" s="15"/>
    </row>
    <row r="56" spans="2:12" ht="15" customHeight="1" x14ac:dyDescent="0.25">
      <c r="F56" s="54"/>
      <c r="G56" s="54"/>
    </row>
    <row r="57" spans="2:12" ht="15" customHeight="1" x14ac:dyDescent="0.25">
      <c r="F57" s="54"/>
      <c r="G57" s="54"/>
      <c r="K57" s="1"/>
      <c r="L57" s="2"/>
    </row>
    <row r="58" spans="2:12" ht="15" customHeight="1" x14ac:dyDescent="0.25">
      <c r="F58" s="54"/>
      <c r="G58" s="54"/>
      <c r="K58" s="1"/>
      <c r="L58" s="2"/>
    </row>
    <row r="59" spans="2:12" ht="15" customHeight="1" x14ac:dyDescent="0.25">
      <c r="F59" s="54"/>
      <c r="G59" s="54"/>
      <c r="K59" s="1"/>
      <c r="L59" s="2"/>
    </row>
    <row r="60" spans="2:12" ht="15" customHeight="1" x14ac:dyDescent="0.25">
      <c r="F60" s="55"/>
      <c r="G60" s="55"/>
      <c r="K60" s="1"/>
      <c r="L60" s="2"/>
    </row>
    <row r="61" spans="2:12" ht="15" customHeight="1" x14ac:dyDescent="0.25">
      <c r="F61" s="56" t="s">
        <v>36</v>
      </c>
      <c r="G61" s="56"/>
      <c r="K61" s="1"/>
      <c r="L61" s="2"/>
    </row>
    <row r="62" spans="2:12" ht="15" customHeight="1" x14ac:dyDescent="0.25">
      <c r="F62" s="2" t="s">
        <v>37</v>
      </c>
      <c r="K62" s="1"/>
      <c r="L62" s="2"/>
    </row>
    <row r="63" spans="2:12" ht="15" customHeight="1" x14ac:dyDescent="0.25">
      <c r="K63" s="1"/>
      <c r="L63" s="2"/>
    </row>
    <row r="64" spans="2:12" ht="15" customHeight="1" x14ac:dyDescent="0.25">
      <c r="F64" s="57" t="s">
        <v>58</v>
      </c>
      <c r="G64" s="57"/>
      <c r="K64" s="1"/>
      <c r="L64" s="2"/>
    </row>
    <row r="67" spans="2:11" ht="15" customHeight="1" x14ac:dyDescent="0.25">
      <c r="C67" s="43" t="s">
        <v>51</v>
      </c>
      <c r="D67" s="43"/>
      <c r="E67" s="43"/>
      <c r="F67" s="43"/>
      <c r="G67" s="43"/>
    </row>
    <row r="68" spans="2:11" ht="15" customHeight="1" thickBot="1" x14ac:dyDescent="0.3">
      <c r="C68" s="42"/>
      <c r="D68" s="42"/>
      <c r="E68" s="42"/>
      <c r="F68" s="3"/>
      <c r="G68" s="42"/>
    </row>
    <row r="69" spans="2:11" ht="15" customHeight="1" x14ac:dyDescent="0.25">
      <c r="B69" s="4"/>
      <c r="C69" s="5"/>
      <c r="D69" s="5"/>
      <c r="E69" s="5"/>
      <c r="F69" s="6"/>
      <c r="G69" s="5"/>
      <c r="H69" s="7"/>
    </row>
    <row r="70" spans="2:11" ht="15" customHeight="1" x14ac:dyDescent="0.25">
      <c r="B70" s="8"/>
      <c r="F70" s="3"/>
      <c r="G70" s="42" t="s">
        <v>6</v>
      </c>
      <c r="H70" s="9"/>
      <c r="K70" s="1"/>
    </row>
    <row r="71" spans="2:11" ht="15" customHeight="1" x14ac:dyDescent="0.25">
      <c r="B71" s="8"/>
      <c r="G71" s="1"/>
      <c r="H71" s="9"/>
      <c r="K71" s="1"/>
    </row>
    <row r="72" spans="2:11" ht="15" customHeight="1" x14ac:dyDescent="0.25">
      <c r="B72" s="8"/>
      <c r="C72" s="1" t="s">
        <v>52</v>
      </c>
      <c r="G72" s="2">
        <v>100968892.23999999</v>
      </c>
      <c r="H72" s="9"/>
      <c r="K72" s="1"/>
    </row>
    <row r="73" spans="2:11" ht="15" customHeight="1" x14ac:dyDescent="0.25">
      <c r="B73" s="8"/>
      <c r="G73" s="1"/>
      <c r="H73" s="9"/>
      <c r="K73" s="1"/>
    </row>
    <row r="74" spans="2:11" ht="15" customHeight="1" x14ac:dyDescent="0.25">
      <c r="B74" s="8"/>
      <c r="C74" s="1" t="s">
        <v>53</v>
      </c>
      <c r="G74" s="2">
        <f>[1]Cheques!J504</f>
        <v>-89896875.729999989</v>
      </c>
      <c r="H74" s="9"/>
      <c r="K74" s="1"/>
    </row>
    <row r="75" spans="2:11" ht="15" customHeight="1" x14ac:dyDescent="0.25">
      <c r="B75" s="8"/>
      <c r="G75" s="1"/>
      <c r="H75" s="9"/>
      <c r="K75" s="1"/>
    </row>
    <row r="76" spans="2:11" ht="15" customHeight="1" x14ac:dyDescent="0.25">
      <c r="B76" s="8"/>
      <c r="C76" s="1" t="s">
        <v>54</v>
      </c>
      <c r="G76" s="2">
        <f>[1]Deposits!T500</f>
        <v>93658861.179999992</v>
      </c>
      <c r="H76" s="9"/>
      <c r="K76" s="1"/>
    </row>
    <row r="77" spans="2:11" ht="15" customHeight="1" x14ac:dyDescent="0.25">
      <c r="B77" s="8"/>
      <c r="G77" s="1"/>
      <c r="H77" s="9"/>
      <c r="K77" s="1"/>
    </row>
    <row r="78" spans="2:11" ht="15" customHeight="1" x14ac:dyDescent="0.25">
      <c r="B78" s="8"/>
      <c r="C78" s="1" t="s">
        <v>16</v>
      </c>
      <c r="G78" s="2">
        <f>-'[1]Bank Other'!F98</f>
        <v>-14664536.870000001</v>
      </c>
      <c r="H78" s="9"/>
      <c r="K78" s="1"/>
    </row>
    <row r="79" spans="2:11" ht="15" customHeight="1" x14ac:dyDescent="0.25">
      <c r="B79" s="8"/>
      <c r="H79" s="9"/>
      <c r="K79" s="1"/>
    </row>
    <row r="80" spans="2:11" ht="15" customHeight="1" x14ac:dyDescent="0.25">
      <c r="B80" s="8"/>
      <c r="C80" s="1" t="s">
        <v>17</v>
      </c>
      <c r="G80" s="2">
        <f>'[1]Bank Other'!G100</f>
        <v>14440310.550000003</v>
      </c>
      <c r="H80" s="9"/>
      <c r="K80" s="1"/>
    </row>
    <row r="81" spans="2:11" ht="15" customHeight="1" x14ac:dyDescent="0.25">
      <c r="B81" s="8"/>
      <c r="G81" s="1"/>
      <c r="H81" s="9"/>
      <c r="K81" s="1"/>
    </row>
    <row r="82" spans="2:11" ht="15" customHeight="1" x14ac:dyDescent="0.25">
      <c r="B82" s="8"/>
      <c r="C82" s="1" t="s">
        <v>31</v>
      </c>
      <c r="G82" s="2">
        <f>-'[1]O S Direct Dep'!F273</f>
        <v>-14538230.620000001</v>
      </c>
      <c r="H82" s="9"/>
      <c r="K82" s="1"/>
    </row>
    <row r="83" spans="2:11" ht="15" customHeight="1" x14ac:dyDescent="0.25">
      <c r="B83" s="8"/>
      <c r="G83" s="1"/>
      <c r="H83" s="9"/>
      <c r="K83" s="1"/>
    </row>
    <row r="84" spans="2:11" ht="15" customHeight="1" x14ac:dyDescent="0.25">
      <c r="B84" s="8"/>
      <c r="C84" s="1" t="s">
        <v>18</v>
      </c>
      <c r="G84" s="2">
        <f>'[1]O S Direct Dep'!E271</f>
        <v>4551188.4300000006</v>
      </c>
      <c r="H84" s="9"/>
      <c r="K84" s="1"/>
    </row>
    <row r="85" spans="2:11" ht="15" customHeight="1" x14ac:dyDescent="0.25">
      <c r="B85" s="8"/>
      <c r="G85" s="1"/>
      <c r="H85" s="9"/>
      <c r="K85" s="1"/>
    </row>
    <row r="86" spans="2:11" ht="15" customHeight="1" x14ac:dyDescent="0.25">
      <c r="B86" s="8"/>
      <c r="C86" s="1" t="s">
        <v>32</v>
      </c>
      <c r="G86" s="2">
        <f>'[1]Bank (-)'!G7</f>
        <v>0</v>
      </c>
      <c r="H86" s="9"/>
      <c r="K86" s="1"/>
    </row>
    <row r="87" spans="2:11" ht="15" customHeight="1" x14ac:dyDescent="0.25">
      <c r="B87" s="8"/>
      <c r="G87" s="1"/>
      <c r="H87" s="9"/>
      <c r="K87" s="1"/>
    </row>
    <row r="88" spans="2:11" ht="15" customHeight="1" x14ac:dyDescent="0.25">
      <c r="B88" s="8"/>
      <c r="C88" s="1" t="s">
        <v>19</v>
      </c>
      <c r="G88" s="2">
        <f>-'[1]R.D.'!G21</f>
        <v>0</v>
      </c>
      <c r="H88" s="9"/>
      <c r="K88" s="1"/>
    </row>
    <row r="89" spans="2:11" ht="15" customHeight="1" x14ac:dyDescent="0.25">
      <c r="B89" s="8"/>
      <c r="G89" s="1"/>
      <c r="H89" s="9"/>
      <c r="K89" s="1"/>
    </row>
    <row r="90" spans="2:11" ht="15" customHeight="1" x14ac:dyDescent="0.25">
      <c r="B90" s="8"/>
      <c r="C90" s="1" t="s">
        <v>55</v>
      </c>
      <c r="G90" s="2">
        <f>'[1]O S Deposits'!F86</f>
        <v>1053172.1200000001</v>
      </c>
      <c r="H90" s="9"/>
      <c r="K90" s="1"/>
    </row>
    <row r="91" spans="2:11" ht="15" customHeight="1" x14ac:dyDescent="0.25">
      <c r="B91" s="8"/>
      <c r="G91" s="1"/>
      <c r="H91" s="9"/>
      <c r="K91" s="1"/>
    </row>
    <row r="92" spans="2:11" ht="15" customHeight="1" x14ac:dyDescent="0.25">
      <c r="B92" s="8"/>
      <c r="C92" s="1" t="s">
        <v>56</v>
      </c>
      <c r="G92" s="2">
        <f>-'[1]O S Deposits'!H198</f>
        <v>-1302781.8899999999</v>
      </c>
      <c r="H92" s="9"/>
      <c r="K92" s="1"/>
    </row>
    <row r="93" spans="2:11" ht="15" customHeight="1" x14ac:dyDescent="0.25">
      <c r="B93" s="8"/>
      <c r="G93" s="1"/>
      <c r="H93" s="9"/>
      <c r="K93" s="1"/>
    </row>
    <row r="94" spans="2:11" ht="15" customHeight="1" thickBot="1" x14ac:dyDescent="0.3">
      <c r="B94" s="8"/>
      <c r="C94" s="1" t="s">
        <v>57</v>
      </c>
      <c r="D94" s="2"/>
      <c r="E94" s="2"/>
      <c r="G94" s="10">
        <f>SUM(G72:G92)</f>
        <v>94269999.409999996</v>
      </c>
      <c r="H94" s="9"/>
      <c r="K94" s="1"/>
    </row>
    <row r="95" spans="2:11" ht="15" customHeight="1" thickTop="1" x14ac:dyDescent="0.25">
      <c r="B95" s="8"/>
      <c r="G95" s="2">
        <f>G28-G94</f>
        <v>0</v>
      </c>
      <c r="H95" s="9"/>
      <c r="K95" s="1"/>
    </row>
    <row r="96" spans="2:11" ht="15" customHeight="1" thickBot="1" x14ac:dyDescent="0.3">
      <c r="B96" s="12"/>
      <c r="C96" s="13"/>
      <c r="D96" s="13"/>
      <c r="E96" s="13"/>
      <c r="F96" s="14"/>
      <c r="G96" s="13"/>
      <c r="H96" s="15"/>
      <c r="K96" s="1"/>
    </row>
    <row r="97" spans="6:11" ht="15" customHeight="1" x14ac:dyDescent="0.25">
      <c r="F97" s="1"/>
      <c r="G97" s="1"/>
      <c r="K97" s="1"/>
    </row>
    <row r="98" spans="6:11" ht="15" customHeight="1" x14ac:dyDescent="0.25">
      <c r="F98" s="1"/>
      <c r="G98" s="1"/>
      <c r="K98" s="1"/>
    </row>
    <row r="101" spans="6:11" ht="15" customHeight="1" x14ac:dyDescent="0.25">
      <c r="F101" s="1"/>
      <c r="G101" s="1"/>
      <c r="K101" s="1"/>
    </row>
    <row r="102" spans="6:11" ht="15" customHeight="1" x14ac:dyDescent="0.25">
      <c r="F102" s="1"/>
      <c r="G102" s="1"/>
      <c r="K102" s="1"/>
    </row>
  </sheetData>
  <mergeCells count="9">
    <mergeCell ref="C67:G67"/>
    <mergeCell ref="C2:G2"/>
    <mergeCell ref="C3:G3"/>
    <mergeCell ref="C4:G4"/>
    <mergeCell ref="C6:G6"/>
    <mergeCell ref="C25:G25"/>
    <mergeCell ref="F56:G60"/>
    <mergeCell ref="F61:G61"/>
    <mergeCell ref="F64:G64"/>
  </mergeCells>
  <phoneticPr fontId="0" type="noConversion"/>
  <conditionalFormatting sqref="G24">
    <cfRule type="cellIs" dxfId="2" priority="3" stopIfTrue="1" operator="equal">
      <formula>0</formula>
    </cfRule>
  </conditionalFormatting>
  <conditionalFormatting sqref="F95:G95">
    <cfRule type="cellIs" dxfId="1" priority="1" stopIfTrue="1" operator="between">
      <formula>-0.001</formula>
      <formula>0.001</formula>
    </cfRule>
  </conditionalFormatting>
  <conditionalFormatting sqref="F53:G53">
    <cfRule type="cellIs" dxfId="0" priority="2" stopIfTrue="1" operator="between">
      <formula>0.001</formula>
      <formula>-0.001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r:id="rId1"/>
  <headerFooter alignWithMargins="0"/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 January 2021</vt:lpstr>
      <vt:lpstr>Summary 2020 2021</vt:lpstr>
      <vt:lpstr>CFO Signed</vt:lpstr>
      <vt:lpstr>' January 2021'!Print_Area</vt:lpstr>
      <vt:lpstr>'CFO Signed'!Print_Area</vt:lpstr>
      <vt:lpstr>'Summary 2020 2021'!Print_Area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2021-02-04T10:24:59Z</cp:lastPrinted>
  <dcterms:created xsi:type="dcterms:W3CDTF">2004-11-09T09:36:09Z</dcterms:created>
  <dcterms:modified xsi:type="dcterms:W3CDTF">2021-02-04T10:25:06Z</dcterms:modified>
</cp:coreProperties>
</file>